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ine Ablage\20 Marketing\Blogartikel\Kreditkarten\"/>
    </mc:Choice>
  </mc:AlternateContent>
  <xr:revisionPtr revIDLastSave="0" documentId="13_ncr:1_{3B228DA4-5339-4860-ABC3-74BD7C1BFFB9}" xr6:coauthVersionLast="46" xr6:coauthVersionMax="46" xr10:uidLastSave="{00000000-0000-0000-0000-000000000000}"/>
  <workbookProtection workbookAlgorithmName="SHA-512" workbookHashValue="8OMDbQQNvLXCXbTRFZTM3BsDemNWwustTcs/jK0qreCqIFPP7XzQhYprlqKGdU6QRcUJCHyxbUxxsj8ENdMFsg==" workbookSaltValue="eez+xh98QgYiS9godf/RTw==" workbookSpinCount="100000" lockStructure="1"/>
  <bookViews>
    <workbookView xWindow="-120" yWindow="-120" windowWidth="29040" windowHeight="15840" xr2:uid="{2E78DD06-B2DD-4980-B76D-108A9C594762}"/>
  </bookViews>
  <sheets>
    <sheet name="Berechnung" sheetId="1" r:id="rId1"/>
    <sheet name="Grafik" sheetId="2" r:id="rId2"/>
  </sheets>
  <definedNames>
    <definedName name="_xlnm.Print_Area" localSheetId="0">Berechnung!$A$1:$J$48</definedName>
    <definedName name="_xlnm.Print_Area" localSheetId="1">Grafik!$A$1:$M$32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G22" i="1" l="1"/>
  <c r="H22" i="1" s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22" i="1"/>
  <c r="D22" i="1"/>
  <c r="J22" i="1" l="1"/>
  <c r="G23" i="1" s="1"/>
  <c r="H23" i="1" s="1"/>
  <c r="J23" i="1" s="1"/>
  <c r="E22" i="1"/>
  <c r="G24" i="1" l="1"/>
  <c r="H24" i="1" s="1"/>
  <c r="J24" i="1" s="1"/>
  <c r="C23" i="1"/>
  <c r="B23" i="1"/>
  <c r="G25" i="1" l="1"/>
  <c r="D23" i="1"/>
  <c r="H25" i="1" l="1"/>
  <c r="J25" i="1" s="1"/>
  <c r="G26" i="1" s="1"/>
  <c r="H26" i="1" s="1"/>
  <c r="J26" i="1" s="1"/>
  <c r="G27" i="1" s="1"/>
  <c r="H27" i="1" s="1"/>
  <c r="J27" i="1" s="1"/>
  <c r="G28" i="1" s="1"/>
  <c r="E23" i="1"/>
  <c r="B24" i="1" s="1"/>
  <c r="H28" i="1" l="1"/>
  <c r="J28" i="1" s="1"/>
  <c r="G29" i="1" s="1"/>
  <c r="H29" i="1" s="1"/>
  <c r="J29" i="1" s="1"/>
  <c r="C24" i="1"/>
  <c r="D24" i="1" s="1"/>
  <c r="G30" i="1" l="1"/>
  <c r="H30" i="1" s="1"/>
  <c r="J30" i="1" s="1"/>
  <c r="E24" i="1"/>
  <c r="B25" i="1" s="1"/>
  <c r="G31" i="1" l="1"/>
  <c r="H31" i="1" s="1"/>
  <c r="J31" i="1" s="1"/>
  <c r="C25" i="1"/>
  <c r="D25" i="1" s="1"/>
  <c r="G32" i="1" l="1"/>
  <c r="H32" i="1" s="1"/>
  <c r="J32" i="1" s="1"/>
  <c r="E25" i="1"/>
  <c r="B26" i="1" s="1"/>
  <c r="G33" i="1" l="1"/>
  <c r="H33" i="1" s="1"/>
  <c r="J33" i="1" s="1"/>
  <c r="C26" i="1"/>
  <c r="D26" i="1" s="1"/>
  <c r="G34" i="1" l="1"/>
  <c r="H34" i="1" s="1"/>
  <c r="J34" i="1" s="1"/>
  <c r="E26" i="1"/>
  <c r="G35" i="1" l="1"/>
  <c r="H35" i="1" s="1"/>
  <c r="J35" i="1" s="1"/>
  <c r="C27" i="1"/>
  <c r="D27" i="1" s="1"/>
  <c r="B27" i="1"/>
  <c r="G36" i="1" l="1"/>
  <c r="H36" i="1" s="1"/>
  <c r="J36" i="1" s="1"/>
  <c r="E27" i="1"/>
  <c r="G37" i="1" l="1"/>
  <c r="H37" i="1" s="1"/>
  <c r="J37" i="1" s="1"/>
  <c r="B28" i="1"/>
  <c r="C28" i="1"/>
  <c r="D28" i="1" s="1"/>
  <c r="G38" i="1" l="1"/>
  <c r="H38" i="1" s="1"/>
  <c r="J38" i="1" s="1"/>
  <c r="E28" i="1"/>
  <c r="G39" i="1" l="1"/>
  <c r="H39" i="1" s="1"/>
  <c r="J39" i="1" s="1"/>
  <c r="B29" i="1"/>
  <c r="C29" i="1"/>
  <c r="D29" i="1" s="1"/>
  <c r="G40" i="1" l="1"/>
  <c r="H40" i="1" s="1"/>
  <c r="J40" i="1" s="1"/>
  <c r="E29" i="1"/>
  <c r="G41" i="1" l="1"/>
  <c r="H41" i="1" s="1"/>
  <c r="J41" i="1" s="1"/>
  <c r="C30" i="1"/>
  <c r="D30" i="1" s="1"/>
  <c r="B30" i="1"/>
  <c r="G42" i="1" l="1"/>
  <c r="H42" i="1" s="1"/>
  <c r="J42" i="1" s="1"/>
  <c r="E30" i="1"/>
  <c r="G43" i="1" l="1"/>
  <c r="H43" i="1" s="1"/>
  <c r="J43" i="1" s="1"/>
  <c r="B31" i="1"/>
  <c r="C31" i="1"/>
  <c r="D31" i="1" s="1"/>
  <c r="G44" i="1" l="1"/>
  <c r="H44" i="1" s="1"/>
  <c r="J44" i="1" s="1"/>
  <c r="E31" i="1"/>
  <c r="G45" i="1" l="1"/>
  <c r="B32" i="1"/>
  <c r="C32" i="1"/>
  <c r="D32" i="1" s="1"/>
  <c r="H45" i="1" l="1"/>
  <c r="J45" i="1" s="1"/>
  <c r="I14" i="1"/>
  <c r="E32" i="1"/>
  <c r="C33" i="1" l="1"/>
  <c r="D33" i="1" s="1"/>
  <c r="B33" i="1"/>
  <c r="E33" i="1" l="1"/>
  <c r="C34" i="1" l="1"/>
  <c r="D34" i="1" s="1"/>
  <c r="B34" i="1"/>
  <c r="E34" i="1" l="1"/>
  <c r="B35" i="1" l="1"/>
  <c r="C35" i="1"/>
  <c r="D35" i="1" l="1"/>
  <c r="E35" i="1" l="1"/>
  <c r="B36" i="1" l="1"/>
  <c r="C36" i="1"/>
  <c r="D36" i="1" l="1"/>
  <c r="E36" i="1" s="1"/>
  <c r="B37" i="1" l="1"/>
  <c r="C37" i="1"/>
  <c r="D37" i="1" s="1"/>
  <c r="E37" i="1" l="1"/>
  <c r="B38" i="1" l="1"/>
  <c r="C38" i="1"/>
  <c r="D38" i="1" s="1"/>
  <c r="E38" i="1" l="1"/>
  <c r="B39" i="1" l="1"/>
  <c r="C39" i="1"/>
  <c r="D39" i="1" s="1"/>
  <c r="E39" i="1" s="1"/>
  <c r="B40" i="1" l="1"/>
  <c r="C40" i="1"/>
  <c r="D40" i="1" l="1"/>
  <c r="E40" i="1" s="1"/>
  <c r="C41" i="1" l="1"/>
  <c r="D41" i="1" s="1"/>
  <c r="E41" i="1" s="1"/>
  <c r="B41" i="1"/>
  <c r="B42" i="1" l="1"/>
  <c r="C42" i="1"/>
  <c r="D42" i="1" l="1"/>
  <c r="E42" i="1" s="1"/>
  <c r="B43" i="1" l="1"/>
  <c r="C43" i="1"/>
  <c r="D43" i="1" s="1"/>
  <c r="E43" i="1" s="1"/>
  <c r="B44" i="1" l="1"/>
  <c r="C44" i="1"/>
  <c r="D44" i="1" l="1"/>
  <c r="E44" i="1" s="1"/>
  <c r="C45" i="1" l="1"/>
  <c r="D45" i="1" s="1"/>
  <c r="E45" i="1" s="1"/>
  <c r="D15" i="1" s="1"/>
  <c r="B45" i="1"/>
  <c r="D14" i="1" s="1"/>
  <c r="G17" i="1" s="1"/>
</calcChain>
</file>

<file path=xl/sharedStrings.xml><?xml version="1.0" encoding="utf-8"?>
<sst xmlns="http://schemas.openxmlformats.org/spreadsheetml/2006/main" count="29" uniqueCount="22">
  <si>
    <t>Kreditkarte</t>
  </si>
  <si>
    <t>Crowd4Cash Kredit</t>
  </si>
  <si>
    <t>Kreditkarte Zins</t>
  </si>
  <si>
    <t>Amortisation</t>
  </si>
  <si>
    <t>Laufzeit</t>
  </si>
  <si>
    <t>Zinssatz</t>
  </si>
  <si>
    <t>Zahlung</t>
  </si>
  <si>
    <t>Ausstehend</t>
  </si>
  <si>
    <t>Zins</t>
  </si>
  <si>
    <t>Offener Betrag</t>
  </si>
  <si>
    <t>Zinskosten</t>
  </si>
  <si>
    <t>Offen nach 24 Monaten</t>
  </si>
  <si>
    <t>Monat</t>
  </si>
  <si>
    <t xml:space="preserve">Grafischer Vergleich Kreditkarten und Crowd4Cash Privatkredit </t>
  </si>
  <si>
    <t>Bitte Betrag eingeben</t>
  </si>
  <si>
    <t>Berechnungsdetails</t>
  </si>
  <si>
    <t>Berechnung Vergleich Kreditkarten - Crowd4Cash Kredit</t>
  </si>
  <si>
    <t>Ersparnis durch eine Umschuldung zu einem Crowd4Cash Kredit</t>
  </si>
  <si>
    <t>Laufzeit: 24 Monate</t>
  </si>
  <si>
    <t>Grundlagen</t>
  </si>
  <si>
    <t>© Crowd Solutions AG, Zug</t>
  </si>
  <si>
    <r>
      <t xml:space="preserve">Offen nach 24 Monaten </t>
    </r>
    <r>
      <rPr>
        <sz val="14"/>
        <color theme="1"/>
        <rFont val="Calibri"/>
        <family val="2"/>
        <scheme val="minor"/>
      </rPr>
      <t>(ohne weitere Benutzung)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</si>
</sst>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[$CHF-807]\ * #,##0.00_ ;_ [$CHF-807]\ * \-#,##0.00_ ;_ [$CHF-807]\ * &quot;-&quot;??_ ;_ @_ 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0"/>
      <color theme="1"/>
      <name val="Calibri"/>
      <family val="2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u val="singleAccounting"/>
      <sz val="16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EA3DC"/>
        <bgColor indexed="64"/>
      </patternFill>
    </fill>
    <fill>
      <patternFill patternType="solid">
        <fgColor rgb="FFBAD25A"/>
        <bgColor indexed="64"/>
      </patternFill>
    </fill>
    <fill>
      <patternFill patternType="solid">
        <fgColor rgb="FF328F9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7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0" xfId="0" applyFont="1" applyFill="1" applyProtection="1"/>
    <xf numFmtId="0" fontId="6" fillId="2" borderId="0" xfId="0" applyFont="1" applyFill="1" applyProtection="1"/>
    <xf numFmtId="0" fontId="6" fillId="3" borderId="0" xfId="0" applyFont="1" applyFill="1" applyProtection="1"/>
    <xf numFmtId="10" fontId="6" fillId="3" borderId="0" xfId="0" applyNumberFormat="1" applyFont="1" applyFill="1" applyProtection="1"/>
    <xf numFmtId="9" fontId="6" fillId="3" borderId="0" xfId="0" applyNumberFormat="1" applyFont="1" applyFill="1" applyProtection="1"/>
    <xf numFmtId="9" fontId="6" fillId="2" borderId="0" xfId="0" applyNumberFormat="1" applyFont="1" applyFill="1" applyProtection="1"/>
    <xf numFmtId="0" fontId="4" fillId="2" borderId="0" xfId="0" applyFont="1" applyFill="1" applyProtection="1"/>
    <xf numFmtId="0" fontId="7" fillId="2" borderId="0" xfId="0" applyFont="1" applyFill="1" applyProtection="1"/>
    <xf numFmtId="164" fontId="5" fillId="2" borderId="0" xfId="0" applyNumberFormat="1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164" fontId="1" fillId="2" borderId="0" xfId="0" applyNumberFormat="1" applyFont="1" applyFill="1" applyBorder="1" applyAlignment="1" applyProtection="1">
      <alignment vertical="center"/>
    </xf>
    <xf numFmtId="164" fontId="1" fillId="2" borderId="0" xfId="0" applyNumberFormat="1" applyFont="1" applyFill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0" xfId="0" applyFont="1" applyFill="1" applyProtection="1"/>
    <xf numFmtId="164" fontId="5" fillId="2" borderId="0" xfId="0" applyNumberFormat="1" applyFont="1" applyFill="1" applyProtection="1"/>
    <xf numFmtId="0" fontId="1" fillId="2" borderId="0" xfId="0" applyFont="1" applyFill="1" applyProtection="1"/>
    <xf numFmtId="164" fontId="0" fillId="2" borderId="0" xfId="0" applyNumberFormat="1" applyFont="1" applyFill="1" applyProtection="1"/>
    <xf numFmtId="164" fontId="1" fillId="2" borderId="0" xfId="0" applyNumberFormat="1" applyFont="1" applyFill="1" applyProtection="1"/>
    <xf numFmtId="164" fontId="8" fillId="2" borderId="0" xfId="0" applyNumberFormat="1" applyFont="1" applyFill="1" applyProtection="1"/>
    <xf numFmtId="0" fontId="5" fillId="5" borderId="0" xfId="0" applyFont="1" applyFill="1" applyBorder="1" applyAlignment="1" applyProtection="1">
      <alignment vertical="center"/>
    </xf>
    <xf numFmtId="164" fontId="5" fillId="5" borderId="0" xfId="0" applyNumberFormat="1" applyFont="1" applyFill="1" applyBorder="1" applyAlignment="1" applyProtection="1">
      <alignment vertical="center"/>
    </xf>
    <xf numFmtId="0" fontId="10" fillId="6" borderId="0" xfId="0" applyFont="1" applyFill="1" applyProtection="1"/>
    <xf numFmtId="164" fontId="11" fillId="6" borderId="0" xfId="1" applyNumberFormat="1" applyFont="1" applyFill="1" applyProtection="1">
      <protection locked="0"/>
    </xf>
    <xf numFmtId="0" fontId="12" fillId="2" borderId="0" xfId="0" applyFont="1" applyFill="1" applyProtection="1"/>
    <xf numFmtId="0" fontId="13" fillId="2" borderId="1" xfId="0" applyFont="1" applyFill="1" applyBorder="1" applyProtection="1"/>
    <xf numFmtId="0" fontId="13" fillId="2" borderId="0" xfId="0" applyFont="1" applyFill="1" applyAlignment="1" applyProtection="1">
      <alignment horizontal="left"/>
    </xf>
    <xf numFmtId="0" fontId="13" fillId="2" borderId="0" xfId="0" applyFont="1" applyFill="1" applyProtection="1"/>
    <xf numFmtId="0" fontId="12" fillId="2" borderId="0" xfId="0" applyFont="1" applyFill="1" applyAlignment="1" applyProtection="1">
      <alignment horizontal="left"/>
    </xf>
    <xf numFmtId="164" fontId="12" fillId="2" borderId="0" xfId="0" applyNumberFormat="1" applyFont="1" applyFill="1" applyProtection="1"/>
    <xf numFmtId="0" fontId="9" fillId="4" borderId="0" xfId="0" applyFont="1" applyFill="1" applyAlignment="1" applyProtection="1">
      <alignment horizontal="center"/>
    </xf>
    <xf numFmtId="0" fontId="13" fillId="2" borderId="1" xfId="0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>
      <alignment horizontal="left" vertical="center" wrapText="1"/>
    </xf>
    <xf numFmtId="164" fontId="5" fillId="2" borderId="0" xfId="0" applyNumberFormat="1" applyFont="1" applyFill="1" applyAlignment="1" applyProtection="1">
      <alignment horizontal="center" vertical="center"/>
    </xf>
    <xf numFmtId="0" fontId="9" fillId="4" borderId="0" xfId="0" applyFont="1" applyFill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3EA3DC"/>
      <color rgb="FFED7D31"/>
      <color rgb="FF328F98"/>
      <color rgb="FFBAD2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Offener Betrag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Kreditkarte</c:v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numRef>
              <c:f>Berechnung!$A$22:$A$45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Berechnung!$E$22:$E$45</c:f>
              <c:numCache>
                <c:formatCode>_ [$CHF-807]\ * #,##0.00_ ;_ [$CHF-807]\ * \-#,##0.00_ ;_ [$CHF-807]\ * "-"??_ ;_ @_ </c:formatCode>
                <c:ptCount val="24"/>
                <c:pt idx="0">
                  <c:v>9500</c:v>
                </c:pt>
                <c:pt idx="1">
                  <c:v>9114.8739583333336</c:v>
                </c:pt>
                <c:pt idx="2">
                  <c:v>8745.360765926649</c:v>
                </c:pt>
                <c:pt idx="3">
                  <c:v>8390.8274843763029</c:v>
                </c:pt>
                <c:pt idx="4">
                  <c:v>8050.666834337806</c:v>
                </c:pt>
                <c:pt idx="5">
                  <c:v>7724.2961553182658</c:v>
                </c:pt>
                <c:pt idx="6">
                  <c:v>7411.1564076383947</c:v>
                </c:pt>
                <c:pt idx="7">
                  <c:v>7110.7112148545702</c:v>
                </c:pt>
                <c:pt idx="8">
                  <c:v>6822.4459450007053</c:v>
                </c:pt>
                <c:pt idx="9">
                  <c:v>6545.8668290761871</c:v>
                </c:pt>
                <c:pt idx="10">
                  <c:v>6280.5001152699506</c:v>
                </c:pt>
                <c:pt idx="11">
                  <c:v>6025.8912574719552</c:v>
                </c:pt>
                <c:pt idx="12">
                  <c:v>5781.6041366820664</c:v>
                </c:pt>
                <c:pt idx="13">
                  <c:v>5547.2203139826997</c:v>
                </c:pt>
                <c:pt idx="14">
                  <c:v>5322.338313795638</c:v>
                </c:pt>
                <c:pt idx="15">
                  <c:v>5106.5729361953272</c:v>
                </c:pt>
                <c:pt idx="16">
                  <c:v>4899.5545971006923</c:v>
                </c:pt>
                <c:pt idx="17">
                  <c:v>4700.9286952153125</c:v>
                </c:pt>
                <c:pt idx="18">
                  <c:v>4510.3550046315731</c:v>
                </c:pt>
                <c:pt idx="19">
                  <c:v>4327.5070920583939</c:v>
                </c:pt>
                <c:pt idx="20">
                  <c:v>4152.0717576743009</c:v>
                </c:pt>
                <c:pt idx="21">
                  <c:v>3983.748498648084</c:v>
                </c:pt>
                <c:pt idx="22">
                  <c:v>3822.248994408098</c:v>
                </c:pt>
                <c:pt idx="23">
                  <c:v>3667.2966127785412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11-47BA-AE66-C51669D99FCD}"/>
            </c:ext>
          </c:extLst>
        </c:ser>
        <c:ser>
          <c:idx val="1"/>
          <c:order val="1"/>
          <c:tx>
            <c:v>Crowd4Cash Kredit</c:v>
          </c:tx>
          <c:spPr>
            <a:ln w="28575" cap="rnd">
              <a:solidFill>
                <a:srgbClr val="3EA3DC"/>
              </a:solidFill>
              <a:round/>
            </a:ln>
            <a:effectLst/>
          </c:spPr>
          <c:marker>
            <c:symbol val="none"/>
          </c:marker>
          <c:cat>
            <c:numRef>
              <c:f>Berechnung!$A$22:$A$45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Berechnung!$J$22:$J$45</c:f>
              <c:numCache>
                <c:formatCode>_ [$CHF-807]\ * #,##0.00_ ;_ [$CHF-807]\ * \-#,##0.00_ ;_ [$CHF-807]\ * "-"??_ ;_ @_ </c:formatCode>
                <c:ptCount val="24"/>
                <c:pt idx="0">
                  <c:v>9602.567143130902</c:v>
                </c:pt>
                <c:pt idx="1">
                  <c:v>9203.5114354295874</c:v>
                </c:pt>
                <c:pt idx="2">
                  <c:v>8802.8262502551588</c:v>
                </c:pt>
                <c:pt idx="3">
                  <c:v>8400.504933907936</c:v>
                </c:pt>
                <c:pt idx="4">
                  <c:v>7996.5408055189619</c:v>
                </c:pt>
                <c:pt idx="5">
                  <c:v>7590.9271569390658</c:v>
                </c:pt>
                <c:pt idx="6">
                  <c:v>7183.6572526274686</c:v>
                </c:pt>
                <c:pt idx="7">
                  <c:v>6774.7243295399321</c:v>
                </c:pt>
                <c:pt idx="8">
                  <c:v>6364.1215970164549</c:v>
                </c:pt>
                <c:pt idx="9">
                  <c:v>5951.8422366685063</c:v>
                </c:pt>
                <c:pt idx="10">
                  <c:v>5537.8794022658039</c:v>
                </c:pt>
                <c:pt idx="11">
                  <c:v>5122.2262196226238</c:v>
                </c:pt>
                <c:pt idx="12">
                  <c:v>4704.8757864836507</c:v>
                </c:pt>
                <c:pt idx="13">
                  <c:v>4285.8211724093599</c:v>
                </c:pt>
                <c:pt idx="14">
                  <c:v>3865.0554186609324</c:v>
                </c:pt>
                <c:pt idx="15">
                  <c:v>3442.5715380846991</c:v>
                </c:pt>
                <c:pt idx="16">
                  <c:v>3018.3625149961131</c:v>
                </c:pt>
                <c:pt idx="17">
                  <c:v>2592.4213050632484</c:v>
                </c:pt>
                <c:pt idx="18">
                  <c:v>2164.7408351898248</c:v>
                </c:pt>
                <c:pt idx="19">
                  <c:v>1735.3140033977511</c:v>
                </c:pt>
                <c:pt idx="20">
                  <c:v>1304.1336787091932</c:v>
                </c:pt>
                <c:pt idx="21">
                  <c:v>871.19270102815699</c:v>
                </c:pt>
                <c:pt idx="22">
                  <c:v>436.48388102159009</c:v>
                </c:pt>
                <c:pt idx="23">
                  <c:v>3.637978807091713E-12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11-47BA-AE66-C51669D99F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6536648"/>
        <c:axId val="556538288"/>
      </c:lineChart>
      <c:catAx>
        <c:axId val="556536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Anzahl Monate</a:t>
                </a:r>
              </a:p>
            </c:rich>
          </c:tx>
          <c:layout>
            <c:manualLayout>
              <c:xMode val="edge"/>
              <c:yMode val="edge"/>
              <c:x val="0.490135428535796"/>
              <c:y val="0.78571519469174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538288"/>
        <c:crosses val="autoZero"/>
        <c:auto val="1"/>
        <c:lblAlgn val="ctr"/>
        <c:lblOffset val="150"/>
        <c:noMultiLvlLbl val="0"/>
      </c:catAx>
      <c:valAx>
        <c:axId val="55653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CHF-807]\ * #,##0.00_ ;_ [$CHF-807]\ * \-#,##0.00_ ;_ [$CHF-807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56536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CH"/>
              <a:t>Monatliche Zinsen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Kreditkarte</c:v>
          </c:tx>
          <c:spPr>
            <a:ln w="28575" cap="rnd">
              <a:solidFill>
                <a:srgbClr val="ED7D31"/>
              </a:solidFill>
              <a:round/>
            </a:ln>
            <a:effectLst/>
          </c:spPr>
          <c:marker>
            <c:symbol val="none"/>
          </c:marker>
          <c:cat>
            <c:numRef>
              <c:f>Berechnung!$A$22:$A$45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Berechnung!$B$22:$B$45</c:f>
              <c:numCache>
                <c:formatCode>_ [$CHF-807]\ * #,##0.00_ ;_ [$CHF-807]\ * \-#,##0.00_ ;_ [$CHF-807]\ * "-"??_ ;_ @_ </c:formatCode>
                <c:ptCount val="24"/>
                <c:pt idx="1">
                  <c:v>94.604166666666671</c:v>
                </c:pt>
                <c:pt idx="2">
                  <c:v>90.768953168402774</c:v>
                </c:pt>
                <c:pt idx="3">
                  <c:v>87.08921762735288</c:v>
                </c:pt>
                <c:pt idx="4">
                  <c:v>83.558657031914009</c:v>
                </c:pt>
                <c:pt idx="5">
                  <c:v>80.171223891947321</c:v>
                </c:pt>
                <c:pt idx="6">
                  <c:v>76.921115880044397</c:v>
                </c:pt>
                <c:pt idx="7">
                  <c:v>73.802765892732353</c:v>
                </c:pt>
                <c:pt idx="8">
                  <c:v>70.810832514593429</c:v>
                </c:pt>
                <c:pt idx="9">
                  <c:v>67.94019086896536</c:v>
                </c:pt>
                <c:pt idx="10">
                  <c:v>65.18592383955037</c:v>
                </c:pt>
                <c:pt idx="11">
                  <c:v>62.543313647896589</c:v>
                </c:pt>
                <c:pt idx="12">
                  <c:v>60.007833772324886</c:v>
                </c:pt>
                <c:pt idx="13">
                  <c:v>57.575141194458915</c:v>
                </c:pt>
                <c:pt idx="14">
                  <c:v>55.241068960077712</c:v>
                </c:pt>
                <c:pt idx="15">
                  <c:v>53.001619041548224</c:v>
                </c:pt>
                <c:pt idx="16">
                  <c:v>50.852955489611794</c:v>
                </c:pt>
                <c:pt idx="17">
                  <c:v>48.791397862794391</c:v>
                </c:pt>
                <c:pt idx="18">
                  <c:v>46.813414923185825</c:v>
                </c:pt>
                <c:pt idx="19">
                  <c:v>44.915618587789417</c:v>
                </c:pt>
                <c:pt idx="20">
                  <c:v>43.094758125081505</c:v>
                </c:pt>
                <c:pt idx="21">
                  <c:v>41.347714586839913</c:v>
                </c:pt>
                <c:pt idx="22">
                  <c:v>39.671495465703835</c:v>
                </c:pt>
                <c:pt idx="23">
                  <c:v>38.063229569313975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5-49DC-88D8-BB40F5793171}"/>
            </c:ext>
          </c:extLst>
        </c:ser>
        <c:ser>
          <c:idx val="1"/>
          <c:order val="1"/>
          <c:tx>
            <c:v>Crowd4Cash Kredit</c:v>
          </c:tx>
          <c:spPr>
            <a:ln w="28575" cap="rnd">
              <a:solidFill>
                <a:srgbClr val="3EA3DC"/>
              </a:solidFill>
              <a:round/>
            </a:ln>
            <a:effectLst/>
          </c:spPr>
          <c:marker>
            <c:symbol val="none"/>
          </c:marker>
          <c:cat>
            <c:numRef>
              <c:f>Berechnung!$A$22:$A$45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Berechnung!$G$22:$G$45</c:f>
              <c:numCache>
                <c:formatCode>_ [$CHF-807]\ * #,##0.00_ ;_ [$CHF-807]\ * \-#,##0.00_ ;_ [$CHF-807]\ * "-"??_ ;_ @_ </c:formatCode>
                <c:ptCount val="24"/>
                <c:pt idx="0">
                  <c:v>40.833333333333336</c:v>
                </c:pt>
                <c:pt idx="1">
                  <c:v>39.210482501117852</c:v>
                </c:pt>
                <c:pt idx="2">
                  <c:v>37.581005028004149</c:v>
                </c:pt>
                <c:pt idx="3">
                  <c:v>35.944873855208563</c:v>
                </c:pt>
                <c:pt idx="4">
                  <c:v>34.302061813457406</c:v>
                </c:pt>
                <c:pt idx="5">
                  <c:v>32.652541622535765</c:v>
                </c:pt>
                <c:pt idx="6">
                  <c:v>30.996285890834518</c:v>
                </c:pt>
                <c:pt idx="7">
                  <c:v>29.333267114895495</c:v>
                </c:pt>
                <c:pt idx="8">
                  <c:v>27.663457678954725</c:v>
                </c:pt>
                <c:pt idx="9">
                  <c:v>25.986829854483858</c:v>
                </c:pt>
                <c:pt idx="10">
                  <c:v>24.303355799729733</c:v>
                </c:pt>
                <c:pt idx="11">
                  <c:v>22.613007559252036</c:v>
                </c:pt>
                <c:pt idx="12">
                  <c:v>20.915757063459047</c:v>
                </c:pt>
                <c:pt idx="13">
                  <c:v>19.211576128141576</c:v>
                </c:pt>
                <c:pt idx="14">
                  <c:v>17.500436454004888</c:v>
                </c:pt>
                <c:pt idx="15">
                  <c:v>15.782309626198808</c:v>
                </c:pt>
                <c:pt idx="16">
                  <c:v>14.057167113845855</c:v>
                </c:pt>
                <c:pt idx="17">
                  <c:v>12.324980269567462</c:v>
                </c:pt>
                <c:pt idx="18">
                  <c:v>10.585720329008264</c:v>
                </c:pt>
                <c:pt idx="19">
                  <c:v>8.8393584103584519</c:v>
                </c:pt>
                <c:pt idx="20">
                  <c:v>7.0858655138741504</c:v>
                </c:pt>
                <c:pt idx="21">
                  <c:v>5.3252125213958719</c:v>
                </c:pt>
                <c:pt idx="22">
                  <c:v>3.5573701958649746</c:v>
                </c:pt>
                <c:pt idx="23">
                  <c:v>1.7823091808381595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C5-49DC-88D8-BB40F5793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0283792"/>
        <c:axId val="580284120"/>
      </c:lineChart>
      <c:catAx>
        <c:axId val="5802837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CH"/>
                  <a:t>Anzahl Monate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0284120"/>
        <c:crosses val="autoZero"/>
        <c:auto val="1"/>
        <c:lblAlgn val="ctr"/>
        <c:lblOffset val="100"/>
        <c:noMultiLvlLbl val="0"/>
      </c:catAx>
      <c:valAx>
        <c:axId val="58028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CHF-807]\ * #,##0.00_ ;_ [$CHF-807]\ * \-#,##0.00_ ;_ [$CHF-807]\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80283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crowd4cash.ch/loan-overview" TargetMode="External"/><Relationship Id="rId2" Type="http://schemas.openxmlformats.org/officeDocument/2006/relationships/hyperlink" Target="#Grafik!A1"/><Relationship Id="rId1" Type="http://schemas.openxmlformats.org/officeDocument/2006/relationships/image" Target="../media/image1.jpeg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Berechnung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jpeg"/><Relationship Id="rId4" Type="http://schemas.openxmlformats.org/officeDocument/2006/relationships/hyperlink" Target="https://crowd4cash.ch/loan-overvie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9526</xdr:colOff>
      <xdr:row>11</xdr:row>
      <xdr:rowOff>123826</xdr:rowOff>
    </xdr:from>
    <xdr:to>
      <xdr:col>7</xdr:col>
      <xdr:colOff>247651</xdr:colOff>
      <xdr:row>12</xdr:row>
      <xdr:rowOff>155369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A2FDBBD1-C4C9-449E-9DCC-031E5EE3D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6" y="2343151"/>
          <a:ext cx="1390650" cy="193468"/>
        </a:xfrm>
        <a:prstGeom prst="rect">
          <a:avLst/>
        </a:prstGeom>
      </xdr:spPr>
    </xdr:pic>
    <xdr:clientData/>
  </xdr:twoCellAnchor>
  <xdr:twoCellAnchor>
    <xdr:from>
      <xdr:col>7</xdr:col>
      <xdr:colOff>466725</xdr:colOff>
      <xdr:row>15</xdr:row>
      <xdr:rowOff>171450</xdr:rowOff>
    </xdr:from>
    <xdr:to>
      <xdr:col>9</xdr:col>
      <xdr:colOff>914399</xdr:colOff>
      <xdr:row>16</xdr:row>
      <xdr:rowOff>38100</xdr:rowOff>
    </xdr:to>
    <xdr:sp macro="" textlink="">
      <xdr:nvSpPr>
        <xdr:cNvPr id="7" name="Rechteck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8F6897A-8AE4-4A00-AEE6-0C2A7861A38D}"/>
            </a:ext>
          </a:extLst>
        </xdr:cNvPr>
        <xdr:cNvSpPr/>
      </xdr:nvSpPr>
      <xdr:spPr>
        <a:xfrm>
          <a:off x="8267700" y="3705225"/>
          <a:ext cx="2562224" cy="285750"/>
        </a:xfrm>
        <a:prstGeom prst="rect">
          <a:avLst/>
        </a:prstGeom>
        <a:solidFill>
          <a:srgbClr val="3EA3DC"/>
        </a:solidFill>
        <a:ln cap="rnd">
          <a:solidFill>
            <a:srgbClr val="3EA3DC"/>
          </a:solidFill>
        </a:ln>
        <a:effectLst>
          <a:outerShdw blurRad="50800" dist="38100" dir="2700000" algn="tl" rotWithShape="0">
            <a:srgbClr val="3EA3DC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CH" sz="1100" b="1"/>
            <a:t>Zur Grafik</a:t>
          </a:r>
        </a:p>
      </xdr:txBody>
    </xdr:sp>
    <xdr:clientData/>
  </xdr:twoCellAnchor>
  <xdr:oneCellAnchor>
    <xdr:from>
      <xdr:col>6</xdr:col>
      <xdr:colOff>614362</xdr:colOff>
      <xdr:row>51</xdr:row>
      <xdr:rowOff>147637</xdr:rowOff>
    </xdr:from>
    <xdr:ext cx="65" cy="172227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C144856C-B4D7-4F11-94D8-D74307BB92C4}"/>
            </a:ext>
          </a:extLst>
        </xdr:cNvPr>
        <xdr:cNvSpPr txBox="1"/>
      </xdr:nvSpPr>
      <xdr:spPr>
        <a:xfrm>
          <a:off x="7100887" y="1092041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7</xdr:col>
      <xdr:colOff>476250</xdr:colOff>
      <xdr:row>17</xdr:row>
      <xdr:rowOff>28575</xdr:rowOff>
    </xdr:from>
    <xdr:to>
      <xdr:col>9</xdr:col>
      <xdr:colOff>904875</xdr:colOff>
      <xdr:row>18</xdr:row>
      <xdr:rowOff>76200</xdr:rowOff>
    </xdr:to>
    <xdr:sp macro="" textlink="">
      <xdr:nvSpPr>
        <xdr:cNvPr id="8" name="Rechteck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BA48816-80B0-41C1-BDBD-2C8CB97F8ACB}"/>
            </a:ext>
          </a:extLst>
        </xdr:cNvPr>
        <xdr:cNvSpPr/>
      </xdr:nvSpPr>
      <xdr:spPr>
        <a:xfrm>
          <a:off x="8277225" y="4219575"/>
          <a:ext cx="2543175" cy="285750"/>
        </a:xfrm>
        <a:prstGeom prst="rect">
          <a:avLst/>
        </a:prstGeom>
        <a:solidFill>
          <a:srgbClr val="3EA3DC"/>
        </a:solidFill>
        <a:ln cap="rnd">
          <a:solidFill>
            <a:srgbClr val="3EA3DC"/>
          </a:solidFill>
        </a:ln>
        <a:effectLst>
          <a:outerShdw blurRad="50800" dist="38100" dir="2700000" algn="tl" rotWithShape="0">
            <a:srgbClr val="3EA3DC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CH" sz="1100" b="1"/>
            <a:t>Jetzt Crowd4Cas</a:t>
          </a:r>
          <a:r>
            <a:rPr lang="de-CH" sz="1100" b="1" baseline="0"/>
            <a:t>h Kredit beantragen</a:t>
          </a:r>
          <a:endParaRPr lang="de-CH" sz="1100" b="1"/>
        </a:p>
      </xdr:txBody>
    </xdr:sp>
    <xdr:clientData/>
  </xdr:twoCellAnchor>
  <xdr:twoCellAnchor editAs="oneCell">
    <xdr:from>
      <xdr:col>6</xdr:col>
      <xdr:colOff>981076</xdr:colOff>
      <xdr:row>0</xdr:row>
      <xdr:rowOff>47625</xdr:rowOff>
    </xdr:from>
    <xdr:to>
      <xdr:col>10</xdr:col>
      <xdr:colOff>47626</xdr:colOff>
      <xdr:row>2</xdr:row>
      <xdr:rowOff>122468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EF91825-4000-4142-B352-E7E52575D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6" y="47625"/>
          <a:ext cx="3276600" cy="455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33338</xdr:rowOff>
    </xdr:from>
    <xdr:to>
      <xdr:col>5</xdr:col>
      <xdr:colOff>600075</xdr:colOff>
      <xdr:row>22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6F0AE6B8-B308-42CB-A6B2-D22E714FBB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166687</xdr:colOff>
      <xdr:row>8</xdr:row>
      <xdr:rowOff>0</xdr:rowOff>
    </xdr:from>
    <xdr:to>
      <xdr:col>12</xdr:col>
      <xdr:colOff>681037</xdr:colOff>
      <xdr:row>22</xdr:row>
      <xdr:rowOff>76200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BAF5209B-B4CA-4CDB-A2A7-5A261F1441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361950</xdr:colOff>
      <xdr:row>23</xdr:row>
      <xdr:rowOff>104775</xdr:rowOff>
    </xdr:from>
    <xdr:to>
      <xdr:col>12</xdr:col>
      <xdr:colOff>571500</xdr:colOff>
      <xdr:row>25</xdr:row>
      <xdr:rowOff>9525</xdr:rowOff>
    </xdr:to>
    <xdr:sp macro="" textlink="">
      <xdr:nvSpPr>
        <xdr:cNvPr id="8" name="Rechteck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BCFB3F-D03F-42C6-842C-82119655FF69}"/>
            </a:ext>
          </a:extLst>
        </xdr:cNvPr>
        <xdr:cNvSpPr/>
      </xdr:nvSpPr>
      <xdr:spPr>
        <a:xfrm>
          <a:off x="7219950" y="4591050"/>
          <a:ext cx="2495550" cy="285750"/>
        </a:xfrm>
        <a:prstGeom prst="rect">
          <a:avLst/>
        </a:prstGeom>
        <a:solidFill>
          <a:srgbClr val="3EA3DC"/>
        </a:solidFill>
        <a:ln cap="rnd">
          <a:solidFill>
            <a:srgbClr val="3EA3DC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CH" sz="1100" b="1"/>
            <a:t>Zurück zur Berechnung</a:t>
          </a:r>
        </a:p>
      </xdr:txBody>
    </xdr:sp>
    <xdr:clientData/>
  </xdr:twoCellAnchor>
  <xdr:twoCellAnchor>
    <xdr:from>
      <xdr:col>9</xdr:col>
      <xdr:colOff>371475</xdr:colOff>
      <xdr:row>26</xdr:row>
      <xdr:rowOff>19050</xdr:rowOff>
    </xdr:from>
    <xdr:to>
      <xdr:col>12</xdr:col>
      <xdr:colOff>571499</xdr:colOff>
      <xdr:row>27</xdr:row>
      <xdr:rowOff>114300</xdr:rowOff>
    </xdr:to>
    <xdr:sp macro="" textlink="">
      <xdr:nvSpPr>
        <xdr:cNvPr id="6" name="Rechteck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7BD63C8-93C7-4A84-9701-64901D37A2EF}"/>
            </a:ext>
          </a:extLst>
        </xdr:cNvPr>
        <xdr:cNvSpPr/>
      </xdr:nvSpPr>
      <xdr:spPr>
        <a:xfrm>
          <a:off x="7229475" y="5076825"/>
          <a:ext cx="2486024" cy="285750"/>
        </a:xfrm>
        <a:prstGeom prst="rect">
          <a:avLst/>
        </a:prstGeom>
        <a:solidFill>
          <a:srgbClr val="3EA3DC"/>
        </a:solidFill>
        <a:ln cap="rnd">
          <a:solidFill>
            <a:srgbClr val="3EA3DC"/>
          </a:solidFill>
        </a:ln>
        <a:effectLst>
          <a:outerShdw blurRad="50800" dist="38100" dir="2700000" algn="tl" rotWithShape="0">
            <a:srgbClr val="3EA3DC">
              <a:alpha val="40000"/>
            </a:srgb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CH" sz="1100" b="1"/>
            <a:t>Jetzt Crowd4Cas</a:t>
          </a:r>
          <a:r>
            <a:rPr lang="de-CH" sz="1100" b="1" baseline="0"/>
            <a:t>h Kredit beantragen</a:t>
          </a:r>
          <a:endParaRPr lang="de-CH" sz="1100" b="1"/>
        </a:p>
      </xdr:txBody>
    </xdr:sp>
    <xdr:clientData/>
  </xdr:twoCellAnchor>
  <xdr:twoCellAnchor editAs="oneCell">
    <xdr:from>
      <xdr:col>8</xdr:col>
      <xdr:colOff>514350</xdr:colOff>
      <xdr:row>0</xdr:row>
      <xdr:rowOff>95250</xdr:rowOff>
    </xdr:from>
    <xdr:to>
      <xdr:col>12</xdr:col>
      <xdr:colOff>742950</xdr:colOff>
      <xdr:row>2</xdr:row>
      <xdr:rowOff>170093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D70A01E-5C0E-4BBC-859F-A396C9A5E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10350" y="95250"/>
          <a:ext cx="3276600" cy="4558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CAA28-01CA-42DD-93A6-552A141F4264}">
  <sheetPr>
    <pageSetUpPr fitToPage="1"/>
  </sheetPr>
  <dimension ref="A5:J48"/>
  <sheetViews>
    <sheetView tabSelected="1" workbookViewId="0">
      <selection activeCell="D7" sqref="D7"/>
    </sheetView>
  </sheetViews>
  <sheetFormatPr baseColWidth="10" defaultRowHeight="15" x14ac:dyDescent="0.25"/>
  <cols>
    <col min="1" max="1" width="15.28515625" style="3" customWidth="1"/>
    <col min="2" max="2" width="16.5703125" style="3" customWidth="1"/>
    <col min="3" max="3" width="15.140625" style="3" customWidth="1"/>
    <col min="4" max="4" width="22.140625" style="3" customWidth="1"/>
    <col min="5" max="5" width="20.28515625" style="3" customWidth="1"/>
    <col min="6" max="6" width="11.42578125" style="3"/>
    <col min="7" max="7" width="17.28515625" style="3" customWidth="1"/>
    <col min="8" max="8" width="13.7109375" style="3" customWidth="1"/>
    <col min="9" max="9" width="18.42578125" style="3" customWidth="1"/>
    <col min="10" max="10" width="13.7109375" style="3" bestFit="1" customWidth="1"/>
    <col min="11" max="16384" width="11.42578125" style="3"/>
  </cols>
  <sheetData>
    <row r="5" spans="1:10" ht="23.25" x14ac:dyDescent="0.35">
      <c r="A5" s="32" t="s">
        <v>16</v>
      </c>
      <c r="B5" s="32"/>
      <c r="C5" s="32"/>
      <c r="D5" s="32"/>
      <c r="E5" s="32"/>
      <c r="F5" s="32"/>
      <c r="G5" s="32"/>
      <c r="H5" s="32"/>
      <c r="I5" s="32"/>
      <c r="J5" s="32"/>
    </row>
    <row r="7" spans="1:10" ht="23.25" x14ac:dyDescent="0.5">
      <c r="B7" s="24" t="s">
        <v>14</v>
      </c>
      <c r="C7" s="24"/>
      <c r="D7" s="25">
        <v>10000</v>
      </c>
    </row>
    <row r="9" spans="1:10" s="4" customFormat="1" ht="12.75" x14ac:dyDescent="0.2">
      <c r="B9" s="5" t="s">
        <v>19</v>
      </c>
      <c r="C9" s="5" t="s">
        <v>2</v>
      </c>
      <c r="D9" s="6">
        <v>0.1195</v>
      </c>
      <c r="G9" s="5"/>
      <c r="H9" s="5" t="s">
        <v>5</v>
      </c>
      <c r="I9" s="6">
        <v>4.9000000000000002E-2</v>
      </c>
    </row>
    <row r="10" spans="1:10" s="4" customFormat="1" ht="12.75" x14ac:dyDescent="0.2">
      <c r="B10" s="5"/>
      <c r="C10" s="5" t="s">
        <v>3</v>
      </c>
      <c r="D10" s="7">
        <v>0.05</v>
      </c>
      <c r="G10" s="5"/>
      <c r="H10" s="5" t="s">
        <v>4</v>
      </c>
      <c r="I10" s="5">
        <v>24</v>
      </c>
    </row>
    <row r="11" spans="1:10" s="4" customFormat="1" ht="12.75" x14ac:dyDescent="0.2">
      <c r="D11" s="8"/>
    </row>
    <row r="12" spans="1:10" s="4" customFormat="1" ht="12.75" x14ac:dyDescent="0.2">
      <c r="D12" s="8"/>
    </row>
    <row r="13" spans="1:10" s="4" customFormat="1" ht="15.75" x14ac:dyDescent="0.25">
      <c r="B13" s="9" t="s">
        <v>0</v>
      </c>
      <c r="D13" s="8"/>
    </row>
    <row r="14" spans="1:10" s="10" customFormat="1" ht="37.5" customHeight="1" x14ac:dyDescent="0.3">
      <c r="B14" s="22" t="s">
        <v>10</v>
      </c>
      <c r="C14" s="22"/>
      <c r="D14" s="23">
        <f>SUM(B22:B45)</f>
        <v>1432.7726086087962</v>
      </c>
      <c r="E14" s="35"/>
      <c r="F14" s="35"/>
      <c r="G14" s="22" t="s">
        <v>10</v>
      </c>
      <c r="H14" s="22"/>
      <c r="I14" s="23">
        <f>SUM(G22:G45)</f>
        <v>518.38856485836504</v>
      </c>
    </row>
    <row r="15" spans="1:10" s="10" customFormat="1" ht="37.5" customHeight="1" x14ac:dyDescent="0.3">
      <c r="B15" s="34" t="s">
        <v>21</v>
      </c>
      <c r="C15" s="34"/>
      <c r="D15" s="23">
        <f>E45</f>
        <v>3667.2966127785412</v>
      </c>
      <c r="E15" s="11"/>
      <c r="F15" s="11"/>
      <c r="G15" s="34" t="s">
        <v>11</v>
      </c>
      <c r="H15" s="34"/>
      <c r="I15" s="23">
        <v>0</v>
      </c>
    </row>
    <row r="16" spans="1:10" s="4" customFormat="1" ht="33" customHeight="1" x14ac:dyDescent="0.2">
      <c r="B16" s="12"/>
      <c r="C16" s="12"/>
      <c r="D16" s="13"/>
      <c r="E16" s="14"/>
      <c r="F16" s="14"/>
      <c r="G16" s="15"/>
      <c r="H16" s="15"/>
      <c r="I16" s="13"/>
    </row>
    <row r="17" spans="1:10" s="4" customFormat="1" ht="18.75" x14ac:dyDescent="0.3">
      <c r="B17" s="16" t="s">
        <v>17</v>
      </c>
      <c r="F17" s="16"/>
      <c r="G17" s="17">
        <f>D14-I14</f>
        <v>914.38404375043115</v>
      </c>
    </row>
    <row r="18" spans="1:10" s="4" customFormat="1" ht="18.75" x14ac:dyDescent="0.3">
      <c r="D18" s="8"/>
      <c r="E18" s="16"/>
      <c r="F18" s="16"/>
      <c r="G18" s="17"/>
    </row>
    <row r="19" spans="1:10" x14ac:dyDescent="0.25">
      <c r="A19" s="26" t="s">
        <v>15</v>
      </c>
      <c r="B19" s="26"/>
      <c r="C19" s="26"/>
      <c r="D19" s="26"/>
      <c r="E19" s="26"/>
      <c r="F19" s="26"/>
      <c r="G19" s="26"/>
      <c r="H19" s="26"/>
      <c r="I19" s="26"/>
      <c r="J19" s="26"/>
    </row>
    <row r="20" spans="1:10" s="18" customFormat="1" x14ac:dyDescent="0.25">
      <c r="A20" s="27"/>
      <c r="B20" s="33" t="s">
        <v>0</v>
      </c>
      <c r="C20" s="33"/>
      <c r="D20" s="33"/>
      <c r="E20" s="33"/>
      <c r="F20" s="27"/>
      <c r="G20" s="33" t="s">
        <v>1</v>
      </c>
      <c r="H20" s="33"/>
      <c r="I20" s="33"/>
      <c r="J20" s="33"/>
    </row>
    <row r="21" spans="1:10" x14ac:dyDescent="0.25">
      <c r="A21" s="28" t="s">
        <v>12</v>
      </c>
      <c r="B21" s="29" t="s">
        <v>8</v>
      </c>
      <c r="C21" s="29" t="s">
        <v>9</v>
      </c>
      <c r="D21" s="29" t="s">
        <v>6</v>
      </c>
      <c r="E21" s="29" t="s">
        <v>7</v>
      </c>
      <c r="F21" s="29"/>
      <c r="G21" s="29" t="s">
        <v>8</v>
      </c>
      <c r="H21" s="29" t="s">
        <v>9</v>
      </c>
      <c r="I21" s="29" t="s">
        <v>6</v>
      </c>
      <c r="J21" s="29" t="s">
        <v>7</v>
      </c>
    </row>
    <row r="22" spans="1:10" x14ac:dyDescent="0.25">
      <c r="A22" s="30">
        <v>1</v>
      </c>
      <c r="B22" s="31"/>
      <c r="C22" s="31">
        <f>D7</f>
        <v>10000</v>
      </c>
      <c r="D22" s="31">
        <f>C22*5%</f>
        <v>500</v>
      </c>
      <c r="E22" s="31">
        <f>C22-D22</f>
        <v>9500</v>
      </c>
      <c r="F22" s="31"/>
      <c r="G22" s="31">
        <f>D7*$I$9/12</f>
        <v>40.833333333333336</v>
      </c>
      <c r="H22" s="31">
        <f>D7+G22</f>
        <v>10040.833333333334</v>
      </c>
      <c r="I22" s="31">
        <f t="shared" ref="I22:I45" si="0">-PMT($I$9/12,$I$10,$D$7,,0)</f>
        <v>438.26619020243191</v>
      </c>
      <c r="J22" s="31">
        <f>H22-(I22)</f>
        <v>9602.567143130902</v>
      </c>
    </row>
    <row r="23" spans="1:10" x14ac:dyDescent="0.25">
      <c r="A23" s="30">
        <v>2</v>
      </c>
      <c r="B23" s="31">
        <f t="shared" ref="B23:B45" si="1">((E22*$D$9/12))</f>
        <v>94.604166666666671</v>
      </c>
      <c r="C23" s="31">
        <f t="shared" ref="C23:C45" si="2">(E22+(E22*$D$9/12))</f>
        <v>9594.6041666666661</v>
      </c>
      <c r="D23" s="31">
        <f t="shared" ref="D23:D45" si="3">C23*5%</f>
        <v>479.73020833333334</v>
      </c>
      <c r="E23" s="31">
        <f t="shared" ref="E23:E45" si="4">C23-D23</f>
        <v>9114.8739583333336</v>
      </c>
      <c r="F23" s="31"/>
      <c r="G23" s="31">
        <f t="shared" ref="G23:G45" si="5">J22*$I$9/12</f>
        <v>39.210482501117852</v>
      </c>
      <c r="H23" s="31">
        <f>J22+G23</f>
        <v>9641.7776256320194</v>
      </c>
      <c r="I23" s="31">
        <f t="shared" si="0"/>
        <v>438.26619020243191</v>
      </c>
      <c r="J23" s="31">
        <f t="shared" ref="J23:J44" si="6">H23-(I23)</f>
        <v>9203.5114354295874</v>
      </c>
    </row>
    <row r="24" spans="1:10" x14ac:dyDescent="0.25">
      <c r="A24" s="30">
        <v>3</v>
      </c>
      <c r="B24" s="31">
        <f t="shared" si="1"/>
        <v>90.768953168402774</v>
      </c>
      <c r="C24" s="31">
        <f t="shared" si="2"/>
        <v>9205.6429115017363</v>
      </c>
      <c r="D24" s="31">
        <f t="shared" si="3"/>
        <v>460.28214557508682</v>
      </c>
      <c r="E24" s="31">
        <f t="shared" si="4"/>
        <v>8745.360765926649</v>
      </c>
      <c r="F24" s="31"/>
      <c r="G24" s="31">
        <f t="shared" si="5"/>
        <v>37.581005028004149</v>
      </c>
      <c r="H24" s="31">
        <f t="shared" ref="H24:H45" si="7">J23+G24</f>
        <v>9241.0924404575908</v>
      </c>
      <c r="I24" s="31">
        <f t="shared" si="0"/>
        <v>438.26619020243191</v>
      </c>
      <c r="J24" s="31">
        <f t="shared" si="6"/>
        <v>8802.8262502551588</v>
      </c>
    </row>
    <row r="25" spans="1:10" x14ac:dyDescent="0.25">
      <c r="A25" s="30">
        <v>4</v>
      </c>
      <c r="B25" s="31">
        <f t="shared" si="1"/>
        <v>87.08921762735288</v>
      </c>
      <c r="C25" s="31">
        <f t="shared" si="2"/>
        <v>8832.4499835540028</v>
      </c>
      <c r="D25" s="31">
        <f t="shared" si="3"/>
        <v>441.62249917770015</v>
      </c>
      <c r="E25" s="31">
        <f t="shared" si="4"/>
        <v>8390.8274843763029</v>
      </c>
      <c r="F25" s="31"/>
      <c r="G25" s="31">
        <f t="shared" si="5"/>
        <v>35.944873855208563</v>
      </c>
      <c r="H25" s="31">
        <f t="shared" si="7"/>
        <v>8838.771124110368</v>
      </c>
      <c r="I25" s="31">
        <f t="shared" si="0"/>
        <v>438.26619020243191</v>
      </c>
      <c r="J25" s="31">
        <f t="shared" si="6"/>
        <v>8400.504933907936</v>
      </c>
    </row>
    <row r="26" spans="1:10" x14ac:dyDescent="0.25">
      <c r="A26" s="30">
        <v>5</v>
      </c>
      <c r="B26" s="31">
        <f t="shared" si="1"/>
        <v>83.558657031914009</v>
      </c>
      <c r="C26" s="31">
        <f t="shared" si="2"/>
        <v>8474.3861414082166</v>
      </c>
      <c r="D26" s="31">
        <f t="shared" si="3"/>
        <v>423.71930707041088</v>
      </c>
      <c r="E26" s="31">
        <f t="shared" si="4"/>
        <v>8050.666834337806</v>
      </c>
      <c r="F26" s="31"/>
      <c r="G26" s="31">
        <f t="shared" si="5"/>
        <v>34.302061813457406</v>
      </c>
      <c r="H26" s="31">
        <f t="shared" si="7"/>
        <v>8434.8069957213938</v>
      </c>
      <c r="I26" s="31">
        <f t="shared" si="0"/>
        <v>438.26619020243191</v>
      </c>
      <c r="J26" s="31">
        <f t="shared" si="6"/>
        <v>7996.5408055189619</v>
      </c>
    </row>
    <row r="27" spans="1:10" x14ac:dyDescent="0.25">
      <c r="A27" s="30">
        <v>6</v>
      </c>
      <c r="B27" s="31">
        <f t="shared" si="1"/>
        <v>80.171223891947321</v>
      </c>
      <c r="C27" s="31">
        <f t="shared" si="2"/>
        <v>8130.8380582297532</v>
      </c>
      <c r="D27" s="31">
        <f t="shared" si="3"/>
        <v>406.54190291148768</v>
      </c>
      <c r="E27" s="31">
        <f t="shared" si="4"/>
        <v>7724.2961553182658</v>
      </c>
      <c r="F27" s="31"/>
      <c r="G27" s="31">
        <f t="shared" si="5"/>
        <v>32.652541622535765</v>
      </c>
      <c r="H27" s="31">
        <f t="shared" si="7"/>
        <v>8029.1933471414977</v>
      </c>
      <c r="I27" s="31">
        <f t="shared" si="0"/>
        <v>438.26619020243191</v>
      </c>
      <c r="J27" s="31">
        <f t="shared" si="6"/>
        <v>7590.9271569390658</v>
      </c>
    </row>
    <row r="28" spans="1:10" x14ac:dyDescent="0.25">
      <c r="A28" s="30">
        <v>7</v>
      </c>
      <c r="B28" s="31">
        <f t="shared" si="1"/>
        <v>76.921115880044397</v>
      </c>
      <c r="C28" s="31">
        <f t="shared" si="2"/>
        <v>7801.2172711983103</v>
      </c>
      <c r="D28" s="31">
        <f t="shared" si="3"/>
        <v>390.06086355991556</v>
      </c>
      <c r="E28" s="31">
        <f t="shared" si="4"/>
        <v>7411.1564076383947</v>
      </c>
      <c r="F28" s="31"/>
      <c r="G28" s="31">
        <f t="shared" si="5"/>
        <v>30.996285890834518</v>
      </c>
      <c r="H28" s="31">
        <f t="shared" si="7"/>
        <v>7621.9234428299005</v>
      </c>
      <c r="I28" s="31">
        <f t="shared" si="0"/>
        <v>438.26619020243191</v>
      </c>
      <c r="J28" s="31">
        <f t="shared" si="6"/>
        <v>7183.6572526274686</v>
      </c>
    </row>
    <row r="29" spans="1:10" x14ac:dyDescent="0.25">
      <c r="A29" s="30">
        <v>8</v>
      </c>
      <c r="B29" s="31">
        <f t="shared" si="1"/>
        <v>73.802765892732353</v>
      </c>
      <c r="C29" s="31">
        <f t="shared" si="2"/>
        <v>7484.9591735311269</v>
      </c>
      <c r="D29" s="31">
        <f t="shared" si="3"/>
        <v>374.24795867655638</v>
      </c>
      <c r="E29" s="31">
        <f t="shared" si="4"/>
        <v>7110.7112148545702</v>
      </c>
      <c r="F29" s="31"/>
      <c r="G29" s="31">
        <f t="shared" si="5"/>
        <v>29.333267114895495</v>
      </c>
      <c r="H29" s="31">
        <f t="shared" si="7"/>
        <v>7212.9905197423641</v>
      </c>
      <c r="I29" s="31">
        <f t="shared" si="0"/>
        <v>438.26619020243191</v>
      </c>
      <c r="J29" s="31">
        <f t="shared" si="6"/>
        <v>6774.7243295399321</v>
      </c>
    </row>
    <row r="30" spans="1:10" x14ac:dyDescent="0.25">
      <c r="A30" s="30">
        <v>9</v>
      </c>
      <c r="B30" s="31">
        <f t="shared" si="1"/>
        <v>70.810832514593429</v>
      </c>
      <c r="C30" s="31">
        <f t="shared" si="2"/>
        <v>7181.5220473691634</v>
      </c>
      <c r="D30" s="31">
        <f t="shared" si="3"/>
        <v>359.07610236845818</v>
      </c>
      <c r="E30" s="31">
        <f t="shared" si="4"/>
        <v>6822.4459450007053</v>
      </c>
      <c r="F30" s="31"/>
      <c r="G30" s="31">
        <f t="shared" si="5"/>
        <v>27.663457678954725</v>
      </c>
      <c r="H30" s="31">
        <f t="shared" si="7"/>
        <v>6802.3877872188868</v>
      </c>
      <c r="I30" s="31">
        <f t="shared" si="0"/>
        <v>438.26619020243191</v>
      </c>
      <c r="J30" s="31">
        <f t="shared" si="6"/>
        <v>6364.1215970164549</v>
      </c>
    </row>
    <row r="31" spans="1:10" x14ac:dyDescent="0.25">
      <c r="A31" s="30">
        <v>10</v>
      </c>
      <c r="B31" s="31">
        <f t="shared" si="1"/>
        <v>67.94019086896536</v>
      </c>
      <c r="C31" s="31">
        <f t="shared" si="2"/>
        <v>6890.3861358696704</v>
      </c>
      <c r="D31" s="31">
        <f t="shared" si="3"/>
        <v>344.51930679348357</v>
      </c>
      <c r="E31" s="31">
        <f t="shared" si="4"/>
        <v>6545.8668290761871</v>
      </c>
      <c r="F31" s="31"/>
      <c r="G31" s="31">
        <f t="shared" si="5"/>
        <v>25.986829854483858</v>
      </c>
      <c r="H31" s="31">
        <f t="shared" si="7"/>
        <v>6390.1084268709383</v>
      </c>
      <c r="I31" s="31">
        <f t="shared" si="0"/>
        <v>438.26619020243191</v>
      </c>
      <c r="J31" s="31">
        <f t="shared" si="6"/>
        <v>5951.8422366685063</v>
      </c>
    </row>
    <row r="32" spans="1:10" x14ac:dyDescent="0.25">
      <c r="A32" s="30">
        <v>11</v>
      </c>
      <c r="B32" s="31">
        <f t="shared" si="1"/>
        <v>65.18592383955037</v>
      </c>
      <c r="C32" s="31">
        <f t="shared" si="2"/>
        <v>6611.0527529157371</v>
      </c>
      <c r="D32" s="31">
        <f t="shared" si="3"/>
        <v>330.55263764578689</v>
      </c>
      <c r="E32" s="31">
        <f t="shared" si="4"/>
        <v>6280.5001152699506</v>
      </c>
      <c r="F32" s="31"/>
      <c r="G32" s="31">
        <f t="shared" si="5"/>
        <v>24.303355799729733</v>
      </c>
      <c r="H32" s="31">
        <f t="shared" si="7"/>
        <v>5976.1455924682359</v>
      </c>
      <c r="I32" s="31">
        <f t="shared" si="0"/>
        <v>438.26619020243191</v>
      </c>
      <c r="J32" s="31">
        <f t="shared" si="6"/>
        <v>5537.8794022658039</v>
      </c>
    </row>
    <row r="33" spans="1:10" x14ac:dyDescent="0.25">
      <c r="A33" s="30">
        <v>12</v>
      </c>
      <c r="B33" s="31">
        <f t="shared" si="1"/>
        <v>62.543313647896589</v>
      </c>
      <c r="C33" s="31">
        <f t="shared" si="2"/>
        <v>6343.0434289178475</v>
      </c>
      <c r="D33" s="31">
        <f t="shared" si="3"/>
        <v>317.15217144589241</v>
      </c>
      <c r="E33" s="31">
        <f t="shared" si="4"/>
        <v>6025.8912574719552</v>
      </c>
      <c r="F33" s="31"/>
      <c r="G33" s="31">
        <f t="shared" si="5"/>
        <v>22.613007559252036</v>
      </c>
      <c r="H33" s="31">
        <f t="shared" si="7"/>
        <v>5560.4924098250558</v>
      </c>
      <c r="I33" s="31">
        <f t="shared" si="0"/>
        <v>438.26619020243191</v>
      </c>
      <c r="J33" s="31">
        <f t="shared" si="6"/>
        <v>5122.2262196226238</v>
      </c>
    </row>
    <row r="34" spans="1:10" x14ac:dyDescent="0.25">
      <c r="A34" s="30">
        <v>13</v>
      </c>
      <c r="B34" s="31">
        <f t="shared" si="1"/>
        <v>60.007833772324886</v>
      </c>
      <c r="C34" s="31">
        <f t="shared" si="2"/>
        <v>6085.8990912442805</v>
      </c>
      <c r="D34" s="31">
        <f t="shared" si="3"/>
        <v>304.29495456221406</v>
      </c>
      <c r="E34" s="31">
        <f t="shared" si="4"/>
        <v>5781.6041366820664</v>
      </c>
      <c r="F34" s="31"/>
      <c r="G34" s="31">
        <f t="shared" si="5"/>
        <v>20.915757063459047</v>
      </c>
      <c r="H34" s="31">
        <f t="shared" si="7"/>
        <v>5143.1419766860827</v>
      </c>
      <c r="I34" s="31">
        <f t="shared" si="0"/>
        <v>438.26619020243191</v>
      </c>
      <c r="J34" s="31">
        <f t="shared" si="6"/>
        <v>4704.8757864836507</v>
      </c>
    </row>
    <row r="35" spans="1:10" x14ac:dyDescent="0.25">
      <c r="A35" s="30">
        <v>14</v>
      </c>
      <c r="B35" s="31">
        <f t="shared" si="1"/>
        <v>57.575141194458915</v>
      </c>
      <c r="C35" s="31">
        <f t="shared" si="2"/>
        <v>5839.1792778765257</v>
      </c>
      <c r="D35" s="31">
        <f t="shared" si="3"/>
        <v>291.95896389382631</v>
      </c>
      <c r="E35" s="31">
        <f t="shared" si="4"/>
        <v>5547.2203139826997</v>
      </c>
      <c r="F35" s="31"/>
      <c r="G35" s="31">
        <f t="shared" si="5"/>
        <v>19.211576128141576</v>
      </c>
      <c r="H35" s="31">
        <f t="shared" si="7"/>
        <v>4724.0873626117918</v>
      </c>
      <c r="I35" s="31">
        <f t="shared" si="0"/>
        <v>438.26619020243191</v>
      </c>
      <c r="J35" s="31">
        <f t="shared" si="6"/>
        <v>4285.8211724093599</v>
      </c>
    </row>
    <row r="36" spans="1:10" x14ac:dyDescent="0.25">
      <c r="A36" s="30">
        <v>15</v>
      </c>
      <c r="B36" s="31">
        <f t="shared" si="1"/>
        <v>55.241068960077712</v>
      </c>
      <c r="C36" s="31">
        <f t="shared" si="2"/>
        <v>5602.4613829427772</v>
      </c>
      <c r="D36" s="31">
        <f t="shared" si="3"/>
        <v>280.12306914713889</v>
      </c>
      <c r="E36" s="31">
        <f t="shared" si="4"/>
        <v>5322.338313795638</v>
      </c>
      <c r="F36" s="31"/>
      <c r="G36" s="31">
        <f t="shared" si="5"/>
        <v>17.500436454004888</v>
      </c>
      <c r="H36" s="31">
        <f t="shared" si="7"/>
        <v>4303.3216088633644</v>
      </c>
      <c r="I36" s="31">
        <f t="shared" si="0"/>
        <v>438.26619020243191</v>
      </c>
      <c r="J36" s="31">
        <f t="shared" si="6"/>
        <v>3865.0554186609324</v>
      </c>
    </row>
    <row r="37" spans="1:10" x14ac:dyDescent="0.25">
      <c r="A37" s="30">
        <v>16</v>
      </c>
      <c r="B37" s="31">
        <f t="shared" si="1"/>
        <v>53.001619041548224</v>
      </c>
      <c r="C37" s="31">
        <f t="shared" si="2"/>
        <v>5375.3399328371861</v>
      </c>
      <c r="D37" s="31">
        <f t="shared" si="3"/>
        <v>268.76699664185929</v>
      </c>
      <c r="E37" s="31">
        <f t="shared" si="4"/>
        <v>5106.5729361953272</v>
      </c>
      <c r="F37" s="31"/>
      <c r="G37" s="31">
        <f t="shared" si="5"/>
        <v>15.782309626198808</v>
      </c>
      <c r="H37" s="31">
        <f t="shared" si="7"/>
        <v>3880.8377282871311</v>
      </c>
      <c r="I37" s="31">
        <f t="shared" si="0"/>
        <v>438.26619020243191</v>
      </c>
      <c r="J37" s="31">
        <f t="shared" si="6"/>
        <v>3442.5715380846991</v>
      </c>
    </row>
    <row r="38" spans="1:10" x14ac:dyDescent="0.25">
      <c r="A38" s="30">
        <v>17</v>
      </c>
      <c r="B38" s="31">
        <f t="shared" si="1"/>
        <v>50.852955489611794</v>
      </c>
      <c r="C38" s="31">
        <f t="shared" si="2"/>
        <v>5157.4258916849394</v>
      </c>
      <c r="D38" s="31">
        <f t="shared" si="3"/>
        <v>257.87129458424698</v>
      </c>
      <c r="E38" s="31">
        <f t="shared" si="4"/>
        <v>4899.5545971006923</v>
      </c>
      <c r="F38" s="31"/>
      <c r="G38" s="31">
        <f t="shared" si="5"/>
        <v>14.057167113845855</v>
      </c>
      <c r="H38" s="31">
        <f t="shared" si="7"/>
        <v>3456.628705198545</v>
      </c>
      <c r="I38" s="31">
        <f t="shared" si="0"/>
        <v>438.26619020243191</v>
      </c>
      <c r="J38" s="31">
        <f t="shared" si="6"/>
        <v>3018.3625149961131</v>
      </c>
    </row>
    <row r="39" spans="1:10" x14ac:dyDescent="0.25">
      <c r="A39" s="30">
        <v>18</v>
      </c>
      <c r="B39" s="31">
        <f t="shared" si="1"/>
        <v>48.791397862794391</v>
      </c>
      <c r="C39" s="31">
        <f t="shared" si="2"/>
        <v>4948.3459949634871</v>
      </c>
      <c r="D39" s="31">
        <f t="shared" si="3"/>
        <v>247.41729974817437</v>
      </c>
      <c r="E39" s="31">
        <f t="shared" si="4"/>
        <v>4700.9286952153125</v>
      </c>
      <c r="F39" s="31"/>
      <c r="G39" s="31">
        <f t="shared" si="5"/>
        <v>12.324980269567462</v>
      </c>
      <c r="H39" s="31">
        <f t="shared" si="7"/>
        <v>3030.6874952656804</v>
      </c>
      <c r="I39" s="31">
        <f t="shared" si="0"/>
        <v>438.26619020243191</v>
      </c>
      <c r="J39" s="31">
        <f t="shared" si="6"/>
        <v>2592.4213050632484</v>
      </c>
    </row>
    <row r="40" spans="1:10" x14ac:dyDescent="0.25">
      <c r="A40" s="30">
        <v>19</v>
      </c>
      <c r="B40" s="31">
        <f t="shared" si="1"/>
        <v>46.813414923185825</v>
      </c>
      <c r="C40" s="31">
        <f t="shared" si="2"/>
        <v>4747.742110138498</v>
      </c>
      <c r="D40" s="31">
        <f t="shared" si="3"/>
        <v>237.38710550692491</v>
      </c>
      <c r="E40" s="31">
        <f t="shared" si="4"/>
        <v>4510.3550046315731</v>
      </c>
      <c r="F40" s="31"/>
      <c r="G40" s="31">
        <f t="shared" si="5"/>
        <v>10.585720329008264</v>
      </c>
      <c r="H40" s="31">
        <f t="shared" si="7"/>
        <v>2603.0070253922568</v>
      </c>
      <c r="I40" s="31">
        <f t="shared" si="0"/>
        <v>438.26619020243191</v>
      </c>
      <c r="J40" s="31">
        <f t="shared" si="6"/>
        <v>2164.7408351898248</v>
      </c>
    </row>
    <row r="41" spans="1:10" x14ac:dyDescent="0.25">
      <c r="A41" s="30">
        <v>20</v>
      </c>
      <c r="B41" s="31">
        <f t="shared" si="1"/>
        <v>44.915618587789417</v>
      </c>
      <c r="C41" s="31">
        <f t="shared" si="2"/>
        <v>4555.2706232193623</v>
      </c>
      <c r="D41" s="31">
        <f t="shared" si="3"/>
        <v>227.76353116096811</v>
      </c>
      <c r="E41" s="31">
        <f t="shared" si="4"/>
        <v>4327.5070920583939</v>
      </c>
      <c r="F41" s="31"/>
      <c r="G41" s="31">
        <f t="shared" si="5"/>
        <v>8.8393584103584519</v>
      </c>
      <c r="H41" s="31">
        <f t="shared" si="7"/>
        <v>2173.5801936001831</v>
      </c>
      <c r="I41" s="31">
        <f t="shared" si="0"/>
        <v>438.26619020243191</v>
      </c>
      <c r="J41" s="31">
        <f t="shared" si="6"/>
        <v>1735.3140033977511</v>
      </c>
    </row>
    <row r="42" spans="1:10" x14ac:dyDescent="0.25">
      <c r="A42" s="30">
        <v>21</v>
      </c>
      <c r="B42" s="31">
        <f t="shared" si="1"/>
        <v>43.094758125081505</v>
      </c>
      <c r="C42" s="31">
        <f t="shared" si="2"/>
        <v>4370.6018501834751</v>
      </c>
      <c r="D42" s="31">
        <f t="shared" si="3"/>
        <v>218.53009250917376</v>
      </c>
      <c r="E42" s="31">
        <f t="shared" si="4"/>
        <v>4152.0717576743009</v>
      </c>
      <c r="F42" s="31"/>
      <c r="G42" s="31">
        <f t="shared" si="5"/>
        <v>7.0858655138741504</v>
      </c>
      <c r="H42" s="31">
        <f t="shared" si="7"/>
        <v>1742.3998689116252</v>
      </c>
      <c r="I42" s="31">
        <f t="shared" si="0"/>
        <v>438.26619020243191</v>
      </c>
      <c r="J42" s="31">
        <f t="shared" si="6"/>
        <v>1304.1336787091932</v>
      </c>
    </row>
    <row r="43" spans="1:10" x14ac:dyDescent="0.25">
      <c r="A43" s="30">
        <v>22</v>
      </c>
      <c r="B43" s="31">
        <f t="shared" si="1"/>
        <v>41.347714586839913</v>
      </c>
      <c r="C43" s="31">
        <f t="shared" si="2"/>
        <v>4193.419472261141</v>
      </c>
      <c r="D43" s="31">
        <f t="shared" si="3"/>
        <v>209.67097361305707</v>
      </c>
      <c r="E43" s="31">
        <f t="shared" si="4"/>
        <v>3983.748498648084</v>
      </c>
      <c r="F43" s="31"/>
      <c r="G43" s="31">
        <f t="shared" si="5"/>
        <v>5.3252125213958719</v>
      </c>
      <c r="H43" s="31">
        <f t="shared" si="7"/>
        <v>1309.458891230589</v>
      </c>
      <c r="I43" s="31">
        <f t="shared" si="0"/>
        <v>438.26619020243191</v>
      </c>
      <c r="J43" s="31">
        <f t="shared" si="6"/>
        <v>871.19270102815699</v>
      </c>
    </row>
    <row r="44" spans="1:10" x14ac:dyDescent="0.25">
      <c r="A44" s="30">
        <v>23</v>
      </c>
      <c r="B44" s="31">
        <f t="shared" si="1"/>
        <v>39.671495465703835</v>
      </c>
      <c r="C44" s="31">
        <f t="shared" si="2"/>
        <v>4023.4199941137877</v>
      </c>
      <c r="D44" s="31">
        <f t="shared" si="3"/>
        <v>201.17099970568938</v>
      </c>
      <c r="E44" s="31">
        <f t="shared" si="4"/>
        <v>3822.248994408098</v>
      </c>
      <c r="F44" s="31"/>
      <c r="G44" s="31">
        <f t="shared" si="5"/>
        <v>3.5573701958649746</v>
      </c>
      <c r="H44" s="31">
        <f t="shared" si="7"/>
        <v>874.75007122402201</v>
      </c>
      <c r="I44" s="31">
        <f t="shared" si="0"/>
        <v>438.26619020243191</v>
      </c>
      <c r="J44" s="31">
        <f t="shared" si="6"/>
        <v>436.48388102159009</v>
      </c>
    </row>
    <row r="45" spans="1:10" x14ac:dyDescent="0.25">
      <c r="A45" s="30">
        <v>24</v>
      </c>
      <c r="B45" s="31">
        <f t="shared" si="1"/>
        <v>38.063229569313975</v>
      </c>
      <c r="C45" s="31">
        <f t="shared" si="2"/>
        <v>3860.312223977412</v>
      </c>
      <c r="D45" s="31">
        <f t="shared" si="3"/>
        <v>193.0156111988706</v>
      </c>
      <c r="E45" s="31">
        <f t="shared" si="4"/>
        <v>3667.2966127785412</v>
      </c>
      <c r="F45" s="31"/>
      <c r="G45" s="31">
        <f t="shared" si="5"/>
        <v>1.7823091808381595</v>
      </c>
      <c r="H45" s="31">
        <f t="shared" si="7"/>
        <v>438.26619020242828</v>
      </c>
      <c r="I45" s="31">
        <f t="shared" si="0"/>
        <v>438.26619020243191</v>
      </c>
      <c r="J45" s="31">
        <f>-(H45-(I45))</f>
        <v>3.637978807091713E-12</v>
      </c>
    </row>
    <row r="46" spans="1:10" x14ac:dyDescent="0.25">
      <c r="B46" s="19"/>
      <c r="C46" s="19"/>
      <c r="D46" s="19"/>
      <c r="E46" s="19"/>
      <c r="F46" s="19"/>
      <c r="G46" s="19"/>
      <c r="H46" s="19"/>
      <c r="I46" s="19"/>
      <c r="J46" s="19"/>
    </row>
    <row r="47" spans="1:10" x14ac:dyDescent="0.25">
      <c r="I47" s="21" t="s">
        <v>20</v>
      </c>
      <c r="J47" s="4"/>
    </row>
    <row r="48" spans="1:10" s="18" customFormat="1" x14ac:dyDescent="0.25">
      <c r="J48" s="20"/>
    </row>
  </sheetData>
  <sheetProtection algorithmName="SHA-512" hashValue="/qxPRs6/te3PLcjsioderiMeGheXk6+8LPejk14tzKyVEq8IA9kruTU1x1z8WO6lGwfPNFpnFRL3L/syCg7yTg==" saltValue="lsYa+L6/kIAmh6BkJCTyTQ==" spinCount="100000" sheet="1" selectLockedCells="1"/>
  <mergeCells count="6">
    <mergeCell ref="A5:J5"/>
    <mergeCell ref="G20:J20"/>
    <mergeCell ref="B20:E20"/>
    <mergeCell ref="B15:C15"/>
    <mergeCell ref="E14:F14"/>
    <mergeCell ref="G15:H15"/>
  </mergeCells>
  <phoneticPr fontId="2" type="noConversion"/>
  <pageMargins left="0.7" right="0.7" top="0.78740157499999996" bottom="0.78740157499999996" header="0.3" footer="0.3"/>
  <pageSetup paperSize="9" scale="6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9ABB7-FDD0-4B08-9177-9E29C132A500}">
  <sheetPr>
    <pageSetUpPr fitToPage="1"/>
  </sheetPr>
  <dimension ref="A5:M31"/>
  <sheetViews>
    <sheetView workbookViewId="0">
      <selection activeCell="F3" sqref="F3"/>
    </sheetView>
  </sheetViews>
  <sheetFormatPr baseColWidth="10" defaultRowHeight="15" x14ac:dyDescent="0.25"/>
  <cols>
    <col min="1" max="16384" width="11.42578125" style="1"/>
  </cols>
  <sheetData>
    <row r="5" spans="1:13" s="2" customFormat="1" ht="23.25" x14ac:dyDescent="0.35">
      <c r="A5" s="36" t="s">
        <v>13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25">
      <c r="A6" s="1" t="s">
        <v>18</v>
      </c>
    </row>
    <row r="31" spans="11:12" x14ac:dyDescent="0.25">
      <c r="K31" s="21" t="s">
        <v>20</v>
      </c>
      <c r="L31" s="4"/>
    </row>
  </sheetData>
  <mergeCells count="1">
    <mergeCell ref="A5:M5"/>
  </mergeCells>
  <pageMargins left="0.7" right="0.7" top="0.78740157499999996" bottom="0.78740157499999996" header="0.3" footer="0.3"/>
  <pageSetup paperSize="9" scale="8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Berechnung</vt:lpstr>
      <vt:lpstr>Grafik</vt:lpstr>
      <vt:lpstr>Berechnung!Druckbereich</vt:lpstr>
      <vt:lpstr>Grafik!Druckbereich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Bossard;Crowd4Cash</dc:creator>
  <cp:lastModifiedBy>Roger Bossard</cp:lastModifiedBy>
  <cp:lastPrinted>2021-01-23T13:32:23Z</cp:lastPrinted>
  <dcterms:created xsi:type="dcterms:W3CDTF">2021-01-07T16:35:49Z</dcterms:created>
  <dcterms:modified xsi:type="dcterms:W3CDTF">2021-01-23T13:32:46Z</dcterms:modified>
</cp:coreProperties>
</file>